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CLASSES\FRM MATERIALS\Lecture 5 - Duration\"/>
    </mc:Choice>
  </mc:AlternateContent>
  <bookViews>
    <workbookView xWindow="240" yWindow="30" windowWidth="21075" windowHeight="10050"/>
  </bookViews>
  <sheets>
    <sheet name="Main" sheetId="1" r:id="rId1"/>
    <sheet name="Sheet1" sheetId="5" r:id="rId2"/>
    <sheet name="Duration Manual" sheetId="4" r:id="rId3"/>
  </sheets>
  <calcPr calcId="152511"/>
</workbook>
</file>

<file path=xl/calcChain.xml><?xml version="1.0" encoding="utf-8"?>
<calcChain xmlns="http://schemas.openxmlformats.org/spreadsheetml/2006/main">
  <c r="B14" i="1" l="1"/>
  <c r="E7" i="5" l="1"/>
  <c r="E3" i="5"/>
  <c r="E4" i="5"/>
  <c r="E5" i="5"/>
  <c r="E6" i="5"/>
  <c r="E2" i="5"/>
  <c r="D4" i="5"/>
  <c r="D5" i="5"/>
  <c r="D6" i="5"/>
  <c r="D3" i="5"/>
  <c r="D2" i="5"/>
  <c r="C7" i="5"/>
  <c r="C4" i="5"/>
  <c r="C5" i="5"/>
  <c r="C6" i="5"/>
  <c r="C3" i="5"/>
  <c r="C2" i="5"/>
  <c r="B18" i="1"/>
  <c r="B13" i="1"/>
  <c r="L5" i="1" l="1"/>
  <c r="L6" i="1"/>
  <c r="L7" i="1"/>
  <c r="L8" i="1"/>
  <c r="L4" i="1"/>
  <c r="M6" i="1"/>
  <c r="M8" i="1"/>
  <c r="K5" i="1"/>
  <c r="M5" i="1" s="1"/>
  <c r="K6" i="1"/>
  <c r="K7" i="1"/>
  <c r="M7" i="1" s="1"/>
  <c r="K8" i="1"/>
  <c r="K4" i="1"/>
  <c r="M4" i="1" s="1"/>
  <c r="J5" i="1"/>
  <c r="J6" i="1"/>
  <c r="J7" i="1"/>
  <c r="J8" i="1"/>
  <c r="J4" i="1"/>
  <c r="F14" i="4"/>
  <c r="G4" i="4"/>
  <c r="G5" i="4"/>
  <c r="G6" i="4"/>
  <c r="G7" i="4"/>
  <c r="G8" i="4"/>
  <c r="G9" i="4"/>
  <c r="G10" i="4"/>
  <c r="G11" i="4"/>
  <c r="G12" i="4"/>
  <c r="G3" i="4"/>
  <c r="E14" i="4"/>
  <c r="D14" i="4"/>
  <c r="C14" i="4"/>
  <c r="F13" i="4"/>
  <c r="E13" i="4"/>
  <c r="D13" i="4"/>
  <c r="C13" i="4"/>
  <c r="E14" i="1"/>
  <c r="D14" i="1"/>
  <c r="C14" i="1"/>
  <c r="E13" i="1"/>
  <c r="D13" i="1"/>
  <c r="C13" i="1"/>
  <c r="G13" i="4" l="1"/>
  <c r="H5" i="4" s="1"/>
  <c r="I5" i="4" s="1"/>
  <c r="H6" i="4" l="1"/>
  <c r="I6" i="4" s="1"/>
  <c r="H10" i="4"/>
  <c r="I10" i="4" s="1"/>
  <c r="H9" i="4"/>
  <c r="I9" i="4" s="1"/>
  <c r="H11" i="4"/>
  <c r="I11" i="4" s="1"/>
  <c r="H4" i="4"/>
  <c r="I4" i="4" s="1"/>
  <c r="H8" i="4"/>
  <c r="I8" i="4" s="1"/>
  <c r="H12" i="4"/>
  <c r="I12" i="4" s="1"/>
  <c r="H3" i="4"/>
  <c r="H7" i="4"/>
  <c r="I7" i="4" s="1"/>
  <c r="H13" i="4" l="1"/>
  <c r="I3" i="4"/>
  <c r="I13" i="4" s="1"/>
</calcChain>
</file>

<file path=xl/sharedStrings.xml><?xml version="1.0" encoding="utf-8"?>
<sst xmlns="http://schemas.openxmlformats.org/spreadsheetml/2006/main" count="43" uniqueCount="22">
  <si>
    <t>Years</t>
  </si>
  <si>
    <t>Cashflow</t>
  </si>
  <si>
    <t>Bond 1</t>
  </si>
  <si>
    <t>Bond 3</t>
  </si>
  <si>
    <t>Bond 1 (5%)</t>
  </si>
  <si>
    <t>Bond 2 (10%)</t>
  </si>
  <si>
    <t>Bond 3 (5%)</t>
  </si>
  <si>
    <t>Bond 4 (10%)</t>
  </si>
  <si>
    <t>Preset Value</t>
  </si>
  <si>
    <t>Market Yield (5% coupon)</t>
  </si>
  <si>
    <t>Market Yield (10% coupon)</t>
  </si>
  <si>
    <t>Yield</t>
  </si>
  <si>
    <t>Price</t>
  </si>
  <si>
    <t>Durations</t>
  </si>
  <si>
    <t>MD (Actual)</t>
  </si>
  <si>
    <t>MD (D/1+y)</t>
  </si>
  <si>
    <t>Duration</t>
  </si>
  <si>
    <t>Actual $Dur</t>
  </si>
  <si>
    <t>$DUR (-MD*P)</t>
  </si>
  <si>
    <t>PV</t>
  </si>
  <si>
    <t>Wi</t>
  </si>
  <si>
    <t>WiMi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</si>
</sst>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8" fontId="0" fillId="0" borderId="0" xfId="0" applyNumberFormat="1"/>
    <xf numFmtId="0" fontId="0" fillId="6" borderId="0" xfId="0" applyFill="1"/>
    <xf numFmtId="0" fontId="0" fillId="0" borderId="1" xfId="0" applyBorder="1"/>
    <xf numFmtId="8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Border="1"/>
    <xf numFmtId="8" fontId="0" fillId="0" borderId="0" xfId="0" applyNumberFormat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zoomScaleNormal="100" workbookViewId="0">
      <selection activeCell="B15" sqref="B15"/>
    </sheetView>
  </sheetViews>
  <sheetFormatPr defaultRowHeight="15" x14ac:dyDescent="0.25"/>
  <cols>
    <col min="1" max="1" width="22.5703125" customWidth="1"/>
    <col min="2" max="2" width="11.42578125" bestFit="1" customWidth="1"/>
    <col min="3" max="3" width="12.5703125" bestFit="1" customWidth="1"/>
    <col min="4" max="4" width="11.28515625" customWidth="1"/>
    <col min="5" max="5" width="12.5703125" bestFit="1" customWidth="1"/>
    <col min="6" max="6" width="4.5703125" customWidth="1"/>
    <col min="7" max="9" width="10.140625" customWidth="1"/>
    <col min="10" max="10" width="11.28515625" customWidth="1"/>
    <col min="11" max="12" width="10.7109375" customWidth="1"/>
    <col min="13" max="13" width="11" customWidth="1"/>
  </cols>
  <sheetData>
    <row r="1" spans="1:13" ht="17.25" customHeight="1" x14ac:dyDescent="0.25">
      <c r="A1" s="6"/>
      <c r="B1" s="1" t="s">
        <v>4</v>
      </c>
      <c r="C1" s="3" t="s">
        <v>5</v>
      </c>
      <c r="D1" s="1" t="s">
        <v>6</v>
      </c>
      <c r="E1" s="3" t="s">
        <v>7</v>
      </c>
      <c r="H1" s="14" t="s">
        <v>2</v>
      </c>
      <c r="I1" s="14"/>
      <c r="J1" s="9"/>
    </row>
    <row r="2" spans="1:13" x14ac:dyDescent="0.25">
      <c r="A2" s="6" t="s">
        <v>0</v>
      </c>
      <c r="B2" s="1" t="s">
        <v>1</v>
      </c>
      <c r="C2" s="3" t="s">
        <v>1</v>
      </c>
      <c r="D2" s="1" t="s">
        <v>1</v>
      </c>
      <c r="E2" s="3" t="s">
        <v>1</v>
      </c>
      <c r="G2" s="1" t="s">
        <v>11</v>
      </c>
      <c r="H2" s="1" t="s">
        <v>12</v>
      </c>
      <c r="I2" s="1" t="s">
        <v>16</v>
      </c>
      <c r="J2" s="1" t="s">
        <v>14</v>
      </c>
      <c r="K2" s="1" t="s">
        <v>15</v>
      </c>
      <c r="L2" s="1" t="s">
        <v>17</v>
      </c>
      <c r="M2" s="1" t="s">
        <v>18</v>
      </c>
    </row>
    <row r="3" spans="1:13" x14ac:dyDescent="0.25">
      <c r="A3" s="12">
        <v>36526</v>
      </c>
      <c r="B3" s="2">
        <v>50</v>
      </c>
      <c r="C3" s="4">
        <v>100</v>
      </c>
      <c r="D3" s="2">
        <v>50</v>
      </c>
      <c r="E3" s="4">
        <v>100</v>
      </c>
      <c r="G3">
        <v>0.05</v>
      </c>
      <c r="H3" s="13">
        <v>1000</v>
      </c>
      <c r="I3" s="13">
        <v>4.54</v>
      </c>
      <c r="J3" s="13"/>
    </row>
    <row r="4" spans="1:13" x14ac:dyDescent="0.25">
      <c r="A4" s="12">
        <v>37256</v>
      </c>
      <c r="B4" s="2">
        <v>50</v>
      </c>
      <c r="C4" s="4">
        <v>100</v>
      </c>
      <c r="D4" s="2">
        <v>50</v>
      </c>
      <c r="E4" s="4">
        <v>100</v>
      </c>
      <c r="G4">
        <v>0.06</v>
      </c>
      <c r="H4" s="13">
        <v>957.88</v>
      </c>
      <c r="I4" s="13">
        <v>4.53</v>
      </c>
      <c r="J4" s="15">
        <f>H4/H3-1</f>
        <v>-4.2120000000000046E-2</v>
      </c>
      <c r="K4" s="15">
        <f>(I4/(1+G4))*(G4-G3)</f>
        <v>4.2735849056603756E-2</v>
      </c>
      <c r="L4" s="15">
        <f>H4-H3</f>
        <v>-42.120000000000005</v>
      </c>
      <c r="M4">
        <f>-K4*H4</f>
        <v>-40.935815094339603</v>
      </c>
    </row>
    <row r="5" spans="1:13" x14ac:dyDescent="0.25">
      <c r="A5" s="12">
        <v>37621</v>
      </c>
      <c r="B5" s="2">
        <v>50</v>
      </c>
      <c r="C5" s="4">
        <v>100</v>
      </c>
      <c r="D5" s="2">
        <v>50</v>
      </c>
      <c r="E5" s="4">
        <v>100</v>
      </c>
      <c r="G5">
        <v>7.0000000000000007E-2</v>
      </c>
      <c r="H5" s="13">
        <v>918</v>
      </c>
      <c r="I5" s="13">
        <v>4.5199999999999996</v>
      </c>
      <c r="J5" s="15">
        <f>H5/H4-1</f>
        <v>-4.1633607550006224E-2</v>
      </c>
      <c r="K5" s="15">
        <f>(I5/(1+G5))*(G5-G4)</f>
        <v>4.2242990654205635E-2</v>
      </c>
      <c r="L5" s="15">
        <f>H5-H4</f>
        <v>-39.879999999999995</v>
      </c>
      <c r="M5">
        <f>-K5*H5</f>
        <v>-38.779065420560777</v>
      </c>
    </row>
    <row r="6" spans="1:13" x14ac:dyDescent="0.25">
      <c r="A6" s="12">
        <v>37986</v>
      </c>
      <c r="B6" s="2">
        <v>50</v>
      </c>
      <c r="C6" s="4">
        <v>100</v>
      </c>
      <c r="D6" s="2">
        <v>50</v>
      </c>
      <c r="E6" s="4">
        <v>100</v>
      </c>
      <c r="G6">
        <v>0.08</v>
      </c>
      <c r="H6" s="13">
        <v>880.22</v>
      </c>
      <c r="I6" s="13">
        <v>4.51</v>
      </c>
      <c r="J6" s="15">
        <f>H6/H5-1</f>
        <v>-4.1154684095860539E-2</v>
      </c>
      <c r="K6" s="15">
        <f>(I6/(1+G6))*(G6-G5)</f>
        <v>4.1759259259259232E-2</v>
      </c>
      <c r="L6" s="15">
        <f>H6-H5</f>
        <v>-37.779999999999973</v>
      </c>
      <c r="M6">
        <f>-K6*H6</f>
        <v>-36.757335185185163</v>
      </c>
    </row>
    <row r="7" spans="1:13" x14ac:dyDescent="0.25">
      <c r="A7" s="12">
        <v>38352</v>
      </c>
      <c r="B7" s="2">
        <v>1050</v>
      </c>
      <c r="C7" s="4">
        <v>1100</v>
      </c>
      <c r="D7" s="2">
        <v>50</v>
      </c>
      <c r="E7" s="4">
        <v>100</v>
      </c>
      <c r="G7">
        <v>0.09</v>
      </c>
      <c r="H7" s="13">
        <v>844.41</v>
      </c>
      <c r="I7" s="13">
        <v>4.5</v>
      </c>
      <c r="J7" s="15">
        <f>H7/H6-1</f>
        <v>-4.0683011065415497E-2</v>
      </c>
      <c r="K7" s="15">
        <f>(I7/(1+G7))*(G7-G6)</f>
        <v>4.1284403669724745E-2</v>
      </c>
      <c r="L7" s="15">
        <f>H7-H6</f>
        <v>-35.810000000000059</v>
      </c>
      <c r="M7">
        <f>-K7*H7</f>
        <v>-34.860963302752268</v>
      </c>
    </row>
    <row r="8" spans="1:13" x14ac:dyDescent="0.25">
      <c r="A8" s="12">
        <v>38717</v>
      </c>
      <c r="B8" s="2"/>
      <c r="C8" s="4"/>
      <c r="D8" s="2">
        <v>50</v>
      </c>
      <c r="E8" s="4">
        <v>100</v>
      </c>
      <c r="G8">
        <v>0.1</v>
      </c>
      <c r="H8" s="13">
        <v>810.46</v>
      </c>
      <c r="I8" s="13">
        <v>4.49</v>
      </c>
      <c r="J8" s="15">
        <f>H8/H7-1</f>
        <v>-4.0205587333167481E-2</v>
      </c>
      <c r="K8" s="15">
        <f>(I8/(1+G8))*(G8-G7)</f>
        <v>4.0818181818181858E-2</v>
      </c>
      <c r="L8" s="15">
        <f>H8-H7</f>
        <v>-33.949999999999932</v>
      </c>
      <c r="M8">
        <f>-K8*H8</f>
        <v>-33.081503636363671</v>
      </c>
    </row>
    <row r="9" spans="1:13" x14ac:dyDescent="0.25">
      <c r="A9" s="12">
        <v>39082</v>
      </c>
      <c r="B9" s="2"/>
      <c r="C9" s="4"/>
      <c r="D9" s="2">
        <v>50</v>
      </c>
      <c r="E9" s="4">
        <v>100</v>
      </c>
    </row>
    <row r="10" spans="1:13" x14ac:dyDescent="0.25">
      <c r="A10" s="12">
        <v>39447</v>
      </c>
      <c r="B10" s="2"/>
      <c r="C10" s="4"/>
      <c r="D10" s="2">
        <v>50</v>
      </c>
      <c r="E10" s="4">
        <v>100</v>
      </c>
    </row>
    <row r="11" spans="1:13" x14ac:dyDescent="0.25">
      <c r="A11" s="12">
        <v>39813</v>
      </c>
      <c r="B11" s="2"/>
      <c r="C11" s="4"/>
      <c r="D11" s="2">
        <v>50</v>
      </c>
      <c r="E11" s="4">
        <v>100</v>
      </c>
    </row>
    <row r="12" spans="1:13" x14ac:dyDescent="0.25">
      <c r="A12" s="12">
        <v>40178</v>
      </c>
      <c r="B12" s="2"/>
      <c r="C12" s="4"/>
      <c r="D12" s="2">
        <v>1050</v>
      </c>
      <c r="E12" s="4">
        <v>1100</v>
      </c>
    </row>
    <row r="13" spans="1:13" ht="15.75" thickBot="1" x14ac:dyDescent="0.3">
      <c r="A13" s="7" t="s">
        <v>8</v>
      </c>
      <c r="B13" s="8">
        <f>NPV(B15,B3:B7)</f>
        <v>810.46066152957724</v>
      </c>
      <c r="C13" s="8">
        <f>NPV(B16,C3:C7)</f>
        <v>999.99999999999955</v>
      </c>
      <c r="D13" s="8">
        <f>NPV(B15,D3:D12)</f>
        <v>692.77164471476544</v>
      </c>
      <c r="E13" s="8">
        <f>NPV(B16,E3:E12)</f>
        <v>999.99999999999955</v>
      </c>
      <c r="H13" s="14" t="s">
        <v>2</v>
      </c>
      <c r="I13" s="14"/>
      <c r="J13" s="9" t="s">
        <v>3</v>
      </c>
    </row>
    <row r="14" spans="1:13" ht="15.75" thickTop="1" x14ac:dyDescent="0.25">
      <c r="A14" s="10" t="s">
        <v>13</v>
      </c>
      <c r="B14" s="11">
        <f>DURATION($A$3,$A$7,0.05,$B$15,1,1)</f>
        <v>4.4851302845100749</v>
      </c>
      <c r="C14" s="11">
        <f>DURATION($A$3,$A$7,0.1,$B$15,1,1)</f>
        <v>4.1671332059121351</v>
      </c>
      <c r="D14" s="11">
        <f>DURATION($A$3,$A$12,0.05,$B$15,1,1)</f>
        <v>7.6581303190724377</v>
      </c>
      <c r="E14" s="11">
        <f>DURATION($A$3,$A$12,0.1,$B$15,1,1)</f>
        <v>6.7562915758379916</v>
      </c>
      <c r="G14" s="1" t="s">
        <v>11</v>
      </c>
      <c r="H14" s="1" t="s">
        <v>12</v>
      </c>
      <c r="I14" s="1"/>
      <c r="J14" s="1" t="s">
        <v>12</v>
      </c>
    </row>
    <row r="15" spans="1:13" x14ac:dyDescent="0.25">
      <c r="A15" s="2" t="s">
        <v>9</v>
      </c>
      <c r="B15" s="1">
        <v>0.1</v>
      </c>
      <c r="G15">
        <v>0.05</v>
      </c>
      <c r="H15" s="13">
        <v>1000</v>
      </c>
      <c r="I15" s="13"/>
      <c r="J15" s="13">
        <v>1000</v>
      </c>
    </row>
    <row r="16" spans="1:13" x14ac:dyDescent="0.25">
      <c r="A16" s="4" t="s">
        <v>10</v>
      </c>
      <c r="B16" s="3">
        <v>0.1</v>
      </c>
      <c r="G16">
        <v>0.06</v>
      </c>
      <c r="H16" s="13">
        <v>957.88</v>
      </c>
      <c r="I16" s="13"/>
      <c r="J16" s="13">
        <v>926.4</v>
      </c>
    </row>
    <row r="17" spans="2:10" x14ac:dyDescent="0.25">
      <c r="G17">
        <v>7.0000000000000007E-2</v>
      </c>
      <c r="H17" s="13">
        <v>918</v>
      </c>
      <c r="I17" s="13"/>
      <c r="J17" s="13">
        <v>859.53</v>
      </c>
    </row>
    <row r="18" spans="2:10" x14ac:dyDescent="0.25">
      <c r="B18">
        <f>DURATION(A3,A7,0.05,B15,1)</f>
        <v>4.4850847471694539</v>
      </c>
      <c r="G18">
        <v>0.08</v>
      </c>
      <c r="H18" s="13">
        <v>880.22</v>
      </c>
      <c r="I18" s="13"/>
      <c r="J18" s="13">
        <v>798.7</v>
      </c>
    </row>
    <row r="19" spans="2:10" x14ac:dyDescent="0.25">
      <c r="G19">
        <v>0.09</v>
      </c>
      <c r="H19" s="13">
        <v>844.41</v>
      </c>
      <c r="I19" s="13"/>
      <c r="J19" s="13">
        <v>743.29</v>
      </c>
    </row>
    <row r="20" spans="2:10" x14ac:dyDescent="0.25">
      <c r="G20">
        <v>0.1</v>
      </c>
      <c r="H20" s="13">
        <v>810.46</v>
      </c>
      <c r="I20" s="13"/>
      <c r="J20" s="13">
        <v>692.77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30" zoomScaleNormal="130" workbookViewId="0">
      <selection activeCell="E8" sqref="E8"/>
    </sheetView>
  </sheetViews>
  <sheetFormatPr defaultRowHeight="15" x14ac:dyDescent="0.25"/>
  <sheetData>
    <row r="1" spans="1:5" x14ac:dyDescent="0.25">
      <c r="B1" s="1" t="s">
        <v>1</v>
      </c>
      <c r="C1" t="s">
        <v>19</v>
      </c>
      <c r="D1" t="s">
        <v>20</v>
      </c>
      <c r="E1" t="s">
        <v>21</v>
      </c>
    </row>
    <row r="2" spans="1:5" x14ac:dyDescent="0.25">
      <c r="A2">
        <v>1</v>
      </c>
      <c r="B2" s="2">
        <v>50</v>
      </c>
      <c r="C2">
        <f>B2/(1+0.1)^A2</f>
        <v>45.454545454545453</v>
      </c>
      <c r="D2">
        <f>C2/$C$7</f>
        <v>5.6084826336616232E-2</v>
      </c>
      <c r="E2">
        <f>D2*A2</f>
        <v>5.6084826336616232E-2</v>
      </c>
    </row>
    <row r="3" spans="1:5" x14ac:dyDescent="0.25">
      <c r="A3">
        <v>2</v>
      </c>
      <c r="B3" s="2">
        <v>50</v>
      </c>
      <c r="C3">
        <f>B3/(1+0.1)^A3</f>
        <v>41.322314049586772</v>
      </c>
      <c r="D3">
        <f>C3/$C$7</f>
        <v>5.0986205760560205E-2</v>
      </c>
      <c r="E3">
        <f t="shared" ref="E3:E6" si="0">D3*A3</f>
        <v>0.10197241152112041</v>
      </c>
    </row>
    <row r="4" spans="1:5" x14ac:dyDescent="0.25">
      <c r="A4">
        <v>3</v>
      </c>
      <c r="B4" s="2">
        <v>50</v>
      </c>
      <c r="C4">
        <f t="shared" ref="C4:C6" si="1">B4/(1+0.1)^A4</f>
        <v>37.565740045078876</v>
      </c>
      <c r="D4">
        <f t="shared" ref="D4:D6" si="2">C4/$C$7</f>
        <v>4.6351096145963812E-2</v>
      </c>
      <c r="E4">
        <f t="shared" si="0"/>
        <v>0.13905328843789144</v>
      </c>
    </row>
    <row r="5" spans="1:5" x14ac:dyDescent="0.25">
      <c r="A5">
        <v>4</v>
      </c>
      <c r="B5" s="2">
        <v>50</v>
      </c>
      <c r="C5">
        <f t="shared" si="1"/>
        <v>34.150672768253528</v>
      </c>
      <c r="D5">
        <f t="shared" si="2"/>
        <v>4.2137360132694382E-2</v>
      </c>
      <c r="E5">
        <f t="shared" si="0"/>
        <v>0.16854944053077753</v>
      </c>
    </row>
    <row r="6" spans="1:5" x14ac:dyDescent="0.25">
      <c r="A6">
        <v>5</v>
      </c>
      <c r="B6" s="2">
        <v>1050</v>
      </c>
      <c r="C6">
        <f t="shared" si="1"/>
        <v>651.96738921211272</v>
      </c>
      <c r="D6">
        <f t="shared" si="2"/>
        <v>0.80444051162416541</v>
      </c>
      <c r="E6">
        <f t="shared" si="0"/>
        <v>4.0222025581208269</v>
      </c>
    </row>
    <row r="7" spans="1:5" x14ac:dyDescent="0.25">
      <c r="B7" s="2"/>
      <c r="C7">
        <f>SUM(C2:C6)</f>
        <v>810.46066152957735</v>
      </c>
      <c r="E7">
        <f>SUM(E2:E6)</f>
        <v>4.4878625249472321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80" zoomScaleNormal="80" workbookViewId="0">
      <selection activeCell="H16" sqref="H16"/>
    </sheetView>
  </sheetViews>
  <sheetFormatPr defaultRowHeight="15" x14ac:dyDescent="0.25"/>
  <cols>
    <col min="2" max="2" width="24" bestFit="1" customWidth="1"/>
    <col min="3" max="3" width="11.42578125" bestFit="1" customWidth="1"/>
    <col min="4" max="4" width="12.5703125" bestFit="1" customWidth="1"/>
    <col min="5" max="5" width="11.28515625" customWidth="1"/>
    <col min="6" max="6" width="12.5703125" bestFit="1" customWidth="1"/>
    <col min="7" max="7" width="10.42578125" bestFit="1" customWidth="1"/>
  </cols>
  <sheetData>
    <row r="1" spans="1:9" ht="17.25" customHeight="1" x14ac:dyDescent="0.25">
      <c r="B1" s="6"/>
      <c r="C1" s="1" t="s">
        <v>4</v>
      </c>
      <c r="D1" s="3" t="s">
        <v>5</v>
      </c>
      <c r="E1" s="1" t="s">
        <v>6</v>
      </c>
      <c r="F1" s="3" t="s">
        <v>7</v>
      </c>
    </row>
    <row r="2" spans="1:9" x14ac:dyDescent="0.25">
      <c r="B2" s="6" t="s">
        <v>0</v>
      </c>
      <c r="C2" s="1" t="s">
        <v>1</v>
      </c>
      <c r="D2" s="3" t="s">
        <v>1</v>
      </c>
      <c r="E2" s="1" t="s">
        <v>1</v>
      </c>
      <c r="F2" s="3" t="s">
        <v>1</v>
      </c>
    </row>
    <row r="3" spans="1:9" x14ac:dyDescent="0.25">
      <c r="A3">
        <v>1</v>
      </c>
      <c r="B3" s="12">
        <v>36526</v>
      </c>
      <c r="C3" s="2">
        <v>50</v>
      </c>
      <c r="D3" s="4">
        <v>100</v>
      </c>
      <c r="E3" s="2">
        <v>50</v>
      </c>
      <c r="F3" s="4">
        <v>100</v>
      </c>
      <c r="G3" s="5">
        <f>-PV($C$16,A3,,F3)</f>
        <v>90.909090909090907</v>
      </c>
      <c r="H3">
        <f>G3/$G$13</f>
        <v>9.0909090909090953E-2</v>
      </c>
      <c r="I3">
        <f>H3*A3</f>
        <v>9.0909090909090953E-2</v>
      </c>
    </row>
    <row r="4" spans="1:9" x14ac:dyDescent="0.25">
      <c r="A4">
        <v>2</v>
      </c>
      <c r="B4" s="12">
        <v>36892</v>
      </c>
      <c r="C4" s="2">
        <v>50</v>
      </c>
      <c r="D4" s="4">
        <v>100</v>
      </c>
      <c r="E4" s="2">
        <v>50</v>
      </c>
      <c r="F4" s="4">
        <v>100</v>
      </c>
      <c r="G4" s="5">
        <f t="shared" ref="G4:G12" si="0">-PV($C$16,A4,,F4)</f>
        <v>82.644628099173545</v>
      </c>
      <c r="H4">
        <f t="shared" ref="H4:H12" si="1">G4/$G$13</f>
        <v>8.2644628099173598E-2</v>
      </c>
      <c r="I4">
        <f t="shared" ref="I4:I12" si="2">H4*A4</f>
        <v>0.1652892561983472</v>
      </c>
    </row>
    <row r="5" spans="1:9" x14ac:dyDescent="0.25">
      <c r="A5">
        <v>3</v>
      </c>
      <c r="B5" s="12">
        <v>37257</v>
      </c>
      <c r="C5" s="2">
        <v>50</v>
      </c>
      <c r="D5" s="4">
        <v>100</v>
      </c>
      <c r="E5" s="2">
        <v>50</v>
      </c>
      <c r="F5" s="4">
        <v>100</v>
      </c>
      <c r="G5" s="5">
        <f t="shared" si="0"/>
        <v>75.131480090157751</v>
      </c>
      <c r="H5">
        <f t="shared" si="1"/>
        <v>7.5131480090157798E-2</v>
      </c>
      <c r="I5">
        <f t="shared" si="2"/>
        <v>0.2253944402704734</v>
      </c>
    </row>
    <row r="6" spans="1:9" x14ac:dyDescent="0.25">
      <c r="A6">
        <v>4</v>
      </c>
      <c r="B6" s="12">
        <v>37622</v>
      </c>
      <c r="C6" s="2">
        <v>50</v>
      </c>
      <c r="D6" s="4">
        <v>100</v>
      </c>
      <c r="E6" s="2">
        <v>50</v>
      </c>
      <c r="F6" s="4">
        <v>100</v>
      </c>
      <c r="G6" s="5">
        <f t="shared" si="0"/>
        <v>68.301345536507057</v>
      </c>
      <c r="H6">
        <f t="shared" si="1"/>
        <v>6.8301345536507102E-2</v>
      </c>
      <c r="I6">
        <f t="shared" si="2"/>
        <v>0.27320538214602841</v>
      </c>
    </row>
    <row r="7" spans="1:9" x14ac:dyDescent="0.25">
      <c r="A7">
        <v>5</v>
      </c>
      <c r="B7" s="12">
        <v>37987</v>
      </c>
      <c r="C7" s="2">
        <v>1050</v>
      </c>
      <c r="D7" s="4">
        <v>1100</v>
      </c>
      <c r="E7" s="2">
        <v>50</v>
      </c>
      <c r="F7" s="4">
        <v>100</v>
      </c>
      <c r="G7" s="5">
        <f t="shared" si="0"/>
        <v>62.092132305915499</v>
      </c>
      <c r="H7">
        <f t="shared" si="1"/>
        <v>6.2092132305915537E-2</v>
      </c>
      <c r="I7">
        <f t="shared" si="2"/>
        <v>0.31046066152957769</v>
      </c>
    </row>
    <row r="8" spans="1:9" x14ac:dyDescent="0.25">
      <c r="A8">
        <v>6</v>
      </c>
      <c r="B8" s="12">
        <v>38353</v>
      </c>
      <c r="C8" s="2"/>
      <c r="D8" s="4"/>
      <c r="E8" s="2">
        <v>50</v>
      </c>
      <c r="F8" s="4">
        <v>100</v>
      </c>
      <c r="G8" s="5">
        <f t="shared" si="0"/>
        <v>56.44739300537772</v>
      </c>
      <c r="H8">
        <f t="shared" si="1"/>
        <v>5.6447393005377752E-2</v>
      </c>
      <c r="I8">
        <f t="shared" si="2"/>
        <v>0.33868435803226649</v>
      </c>
    </row>
    <row r="9" spans="1:9" x14ac:dyDescent="0.25">
      <c r="A9">
        <v>7</v>
      </c>
      <c r="B9" s="12">
        <v>38718</v>
      </c>
      <c r="C9" s="2"/>
      <c r="D9" s="4"/>
      <c r="E9" s="2">
        <v>50</v>
      </c>
      <c r="F9" s="4">
        <v>100</v>
      </c>
      <c r="G9" s="5">
        <f t="shared" si="0"/>
        <v>51.315811823070646</v>
      </c>
      <c r="H9">
        <f t="shared" si="1"/>
        <v>5.1315811823070677E-2</v>
      </c>
      <c r="I9">
        <f t="shared" si="2"/>
        <v>0.35921068276149476</v>
      </c>
    </row>
    <row r="10" spans="1:9" x14ac:dyDescent="0.25">
      <c r="A10">
        <v>8</v>
      </c>
      <c r="B10" s="12">
        <v>39083</v>
      </c>
      <c r="C10" s="2"/>
      <c r="D10" s="4"/>
      <c r="E10" s="2">
        <v>50</v>
      </c>
      <c r="F10" s="4">
        <v>100</v>
      </c>
      <c r="G10" s="5">
        <f t="shared" si="0"/>
        <v>46.650738020973314</v>
      </c>
      <c r="H10">
        <f t="shared" si="1"/>
        <v>4.6650738020973338E-2</v>
      </c>
      <c r="I10">
        <f t="shared" si="2"/>
        <v>0.37320590416778671</v>
      </c>
    </row>
    <row r="11" spans="1:9" x14ac:dyDescent="0.25">
      <c r="A11">
        <v>9</v>
      </c>
      <c r="B11" s="12">
        <v>39448</v>
      </c>
      <c r="C11" s="2"/>
      <c r="D11" s="4"/>
      <c r="E11" s="2">
        <v>50</v>
      </c>
      <c r="F11" s="4">
        <v>100</v>
      </c>
      <c r="G11" s="5">
        <f t="shared" si="0"/>
        <v>42.409761837248467</v>
      </c>
      <c r="H11">
        <f t="shared" si="1"/>
        <v>4.240976183724849E-2</v>
      </c>
      <c r="I11">
        <f t="shared" si="2"/>
        <v>0.3816878565352364</v>
      </c>
    </row>
    <row r="12" spans="1:9" x14ac:dyDescent="0.25">
      <c r="A12">
        <v>10</v>
      </c>
      <c r="B12" s="12">
        <v>40178</v>
      </c>
      <c r="C12" s="2"/>
      <c r="D12" s="4"/>
      <c r="E12" s="2">
        <v>1050</v>
      </c>
      <c r="F12" s="4">
        <v>1100</v>
      </c>
      <c r="G12" s="5">
        <f t="shared" si="0"/>
        <v>424.09761837248459</v>
      </c>
      <c r="H12">
        <f t="shared" si="1"/>
        <v>0.42409761837248483</v>
      </c>
      <c r="I12">
        <f t="shared" si="2"/>
        <v>4.2409761837248485</v>
      </c>
    </row>
    <row r="13" spans="1:9" ht="15.75" thickBot="1" x14ac:dyDescent="0.3">
      <c r="B13" s="7" t="s">
        <v>8</v>
      </c>
      <c r="C13" s="8">
        <f>NPV(C15,C3:C7)</f>
        <v>810.46066152957724</v>
      </c>
      <c r="D13" s="8">
        <f>NPV(C16,D3:D7)</f>
        <v>999.99999999999955</v>
      </c>
      <c r="E13" s="8">
        <f>NPV(C15,E3:E12)</f>
        <v>692.77164471476544</v>
      </c>
      <c r="F13" s="8">
        <f>NPV(C16,F3:F12)</f>
        <v>999.99999999999955</v>
      </c>
      <c r="G13" s="5">
        <f>SUM(G3:G12)</f>
        <v>999.99999999999943</v>
      </c>
      <c r="H13">
        <f>SUM(H3:H12)</f>
        <v>1</v>
      </c>
      <c r="I13">
        <f>SUM(I3:I12)</f>
        <v>6.7590238162751506</v>
      </c>
    </row>
    <row r="14" spans="1:9" ht="15.75" thickTop="1" x14ac:dyDescent="0.25">
      <c r="B14" s="10" t="s">
        <v>13</v>
      </c>
      <c r="C14" s="11">
        <f>DURATION($B$3,$B$7,0.05,$C$15,1,1)</f>
        <v>3.6951016598352346</v>
      </c>
      <c r="D14" s="11">
        <f>DURATION($B$3,$B$7,0.1,$C$15,1,1)</f>
        <v>3.4868519909842224</v>
      </c>
      <c r="E14" s="11">
        <f>DURATION($B$3,$B$12,0.05,$C$15,1,1)</f>
        <v>7.6581303190724377</v>
      </c>
      <c r="F14" s="11">
        <f>DURATION($B$3,$B$12,0.1,$C$15,1,1)</f>
        <v>6.7562915758379916</v>
      </c>
    </row>
    <row r="15" spans="1:9" x14ac:dyDescent="0.25">
      <c r="B15" s="2" t="s">
        <v>9</v>
      </c>
      <c r="C15" s="1">
        <v>0.1</v>
      </c>
    </row>
    <row r="16" spans="1:9" x14ac:dyDescent="0.25">
      <c r="B16" s="4" t="s">
        <v>10</v>
      </c>
      <c r="C16" s="3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Sheet1</vt:lpstr>
      <vt:lpstr>Duration Manual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Attaullah Shah</dc:creator>
  <cp:lastModifiedBy>Attaullah Shah</cp:lastModifiedBy>
  <dcterms:created xsi:type="dcterms:W3CDTF">2014-01-30T16:42:50Z</dcterms:created>
  <dcterms:modified xsi:type="dcterms:W3CDTF">2015-10-22T11:29:48Z</dcterms:modified>
</cp:coreProperties>
</file>